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activeTab="0"/>
  </bookViews>
  <sheets>
    <sheet name="Kalkulation" sheetId="1" r:id="rId1"/>
  </sheets>
  <definedNames>
    <definedName name="_xlnm.Print_Titles" localSheetId="0">'Kalkulation'!$6:$8</definedName>
  </definedNames>
  <calcPr fullCalcOnLoad="1"/>
</workbook>
</file>

<file path=xl/comments1.xml><?xml version="1.0" encoding="utf-8"?>
<comments xmlns="http://schemas.openxmlformats.org/spreadsheetml/2006/main">
  <authors>
    <author>inhestern</author>
  </authors>
  <commentList>
    <comment ref="H54" authorId="0">
      <text>
        <r>
          <rPr>
            <b/>
            <sz val="8"/>
            <rFont val="Tahoma"/>
            <family val="0"/>
          </rPr>
          <t>inhestern:</t>
        </r>
        <r>
          <rPr>
            <sz val="8"/>
            <rFont val="Tahoma"/>
            <family val="0"/>
          </rPr>
          <t xml:space="preserve">
Übernahme aus Kalkulation Vorjahr</t>
        </r>
      </text>
    </comment>
  </commentList>
</comments>
</file>

<file path=xl/sharedStrings.xml><?xml version="1.0" encoding="utf-8"?>
<sst xmlns="http://schemas.openxmlformats.org/spreadsheetml/2006/main" count="116" uniqueCount="96">
  <si>
    <t>Kalkulation der Straßenreinigungsgebühren
für das Jahr 2003 (Zeitraum 01.01. - 31.03.)</t>
  </si>
  <si>
    <t>Zu kalkulieren ist der Gebührensatz für die maschinelle Straßenreinigung</t>
  </si>
  <si>
    <t>(Kostenstelle A) und die Reinigung der Fußgängerzone (Kostenstelle B).</t>
  </si>
  <si>
    <t>Kostenstellen</t>
  </si>
  <si>
    <t>Kosten / Erlöse</t>
  </si>
  <si>
    <t>A</t>
  </si>
  <si>
    <t>B</t>
  </si>
  <si>
    <t>Maschinelle
Straßen-
reinigung</t>
  </si>
  <si>
    <t>Fußgänger-
zone</t>
  </si>
  <si>
    <t>1.</t>
  </si>
  <si>
    <t>Kosten</t>
  </si>
  <si>
    <t>1.1.</t>
  </si>
  <si>
    <t>Unternehmerkosten</t>
  </si>
  <si>
    <t>Der Gesamtansatz beträgt</t>
  </si>
  <si>
    <t>.</t>
  </si>
  <si>
    <t>Hiervon abzusetzen sind die Kosten für das</t>
  </si>
  <si>
    <t xml:space="preserve">Bahnhofsgebäude zuzügl. Tunnel mit </t>
  </si>
  <si>
    <t>Es verbleiben</t>
  </si>
  <si>
    <t>Der Anteil für die maschinelle Straßenreinigung beträgt</t>
  </si>
  <si>
    <t>Der Anteil für die Reinigung der Fußgängerzone beträgt</t>
  </si>
  <si>
    <t>1.2.</t>
  </si>
  <si>
    <t>Deponiegebühren und Gemeinkosten</t>
  </si>
  <si>
    <t>a)</t>
  </si>
  <si>
    <t>Verteilung nach Reinigungslängen</t>
  </si>
  <si>
    <t>Entsorgung des Straßenkehrrichts</t>
  </si>
  <si>
    <t>Durchführung des Winterdienstes durch</t>
  </si>
  <si>
    <t>den Baubetriebshof</t>
  </si>
  <si>
    <t>Reinigungslängen:</t>
  </si>
  <si>
    <t>A = masch. Reinigung =</t>
  </si>
  <si>
    <t>lfdm =</t>
  </si>
  <si>
    <t>B = Fußgängerzone =</t>
  </si>
  <si>
    <t>Für die maschinelle Straßenreinigung sind anzusetzen</t>
  </si>
  <si>
    <t>x</t>
  </si>
  <si>
    <t>=</t>
  </si>
  <si>
    <t>Auf die Reinigung der Fußgängerzone entfallen</t>
  </si>
  <si>
    <t>b)</t>
  </si>
  <si>
    <t>Verteilung nach Fallzahlen</t>
  </si>
  <si>
    <t>Personalkosten</t>
  </si>
  <si>
    <t>Sachkosten</t>
  </si>
  <si>
    <t>Verwaltungsgemeinkosten</t>
  </si>
  <si>
    <t>Geschäftsausgaben</t>
  </si>
  <si>
    <t>EDV-Kosten</t>
  </si>
  <si>
    <t>Fallzahlen:</t>
  </si>
  <si>
    <t>A =</t>
  </si>
  <si>
    <t>Fälle =</t>
  </si>
  <si>
    <t>B =</t>
  </si>
  <si>
    <t>c)</t>
  </si>
  <si>
    <t>direkte Kosten</t>
  </si>
  <si>
    <t>Der umlagefähige Anteil für den Einsatz der städt. Kleinkehr-</t>
  </si>
  <si>
    <t>maschine im Bereich der kostenrechnenden Einrichtung</t>
  </si>
  <si>
    <t>"Straßenreinigung" wird durch den Baubetriebshof anhand</t>
  </si>
  <si>
    <t>von Arbeitsaufzeichnungen ermittelt.</t>
  </si>
  <si>
    <t>Danach sind für die maschinelle Straßenreinigung anzusetzen:</t>
  </si>
  <si>
    <t>Der Zeit- und damit Kostenaufwand für die sonstigen Einsatz-</t>
  </si>
  <si>
    <t>gebiete (z.B. Parkplätze, Schulhöfe, Fußwege, Brücken, etc.)</t>
  </si>
  <si>
    <t>sind dagegen nicht ansatzfähig und bleiben bei der Gebühren-</t>
  </si>
  <si>
    <t>kalkulation außer Betracht.</t>
  </si>
  <si>
    <t>Summe der ansatzfähigen Kosten</t>
  </si>
  <si>
    <t>2.</t>
  </si>
  <si>
    <t>Öffentlichkeitsanteil</t>
  </si>
  <si>
    <t>Die Allgemeinheit ist an den Kosten der Straßenreinigung</t>
  </si>
  <si>
    <t>angemessen zu beteiligen.</t>
  </si>
  <si>
    <t>Abzusetzen sind bei der maschinellen Straßenreinigung</t>
  </si>
  <si>
    <t>von</t>
  </si>
  <si>
    <t>Gemäß Ratsbeschluß vom 20.09.1984 beträgt der</t>
  </si>
  <si>
    <t>Öffentlichkeitsanteil für die Fußgängerzone 50 v. H.</t>
  </si>
  <si>
    <t>Demnach abzusetzen:</t>
  </si>
  <si>
    <t>3.</t>
  </si>
  <si>
    <t>Erlöse</t>
  </si>
  <si>
    <t>Die Sonderrücklage wird voraussichtlich in 2002 aufgelöst.</t>
  </si>
  <si>
    <t>Es fallen insofern für 2003 keine Erlöse mehr an.</t>
  </si>
  <si>
    <t>Zwischensumme (Ziffer 1 abzgl. Ziffer 2 und Ziffer 3)</t>
  </si>
  <si>
    <t>4.</t>
  </si>
  <si>
    <t>Betriebsergebnis 2001</t>
  </si>
  <si>
    <t>Gebührenerhöhende Anrechnung des Defizites aus 2001</t>
  </si>
  <si>
    <t>Das Gebührendefizit wird nach der Höhe der den Gebühren-</t>
  </si>
  <si>
    <t>zahlern zuzuordnenden Kosten (Zwischensumme bei Ziffer 3)</t>
  </si>
  <si>
    <t>umgelegt.</t>
  </si>
  <si>
    <t>masch. Straßenreinigung:</t>
  </si>
  <si>
    <t>Fußgängerzone:</t>
  </si>
  <si>
    <t>5.</t>
  </si>
  <si>
    <t>6.</t>
  </si>
  <si>
    <t>Gebührensatz</t>
  </si>
  <si>
    <t>Umlagefähige Kosten gem. Ziffer 5</t>
  </si>
  <si>
    <t>Maßstabseinheiten lfdm</t>
  </si>
  <si>
    <t>Gebührensatz je lfdm 01.01. bis 31.03.03</t>
  </si>
  <si>
    <r>
      <t xml:space="preserve">Jahresgebührensatz je lfdm </t>
    </r>
    <r>
      <rPr>
        <sz val="8.5"/>
        <rFont val="Arial"/>
        <family val="2"/>
      </rPr>
      <t>(rechnerische Ermittlung)</t>
    </r>
  </si>
  <si>
    <t>Vorjahr I. Quart.</t>
  </si>
  <si>
    <t>Vorjahr</t>
  </si>
  <si>
    <t>Kalkulation aufgestellt:</t>
  </si>
  <si>
    <t>Coesfeld, 18.11.2002</t>
  </si>
  <si>
    <t>Der Bürgermeister</t>
  </si>
  <si>
    <t>Fachbereich 20 / Finanzen und Controlling</t>
  </si>
  <si>
    <t>I. A.</t>
  </si>
  <si>
    <t>gez. Inhestern</t>
  </si>
  <si>
    <r>
      <t xml:space="preserve">umlagefähige Kosten </t>
    </r>
    <r>
      <rPr>
        <sz val="10"/>
        <rFont val="Arial"/>
        <family val="2"/>
      </rPr>
      <t>(Ziffer 3 zzgl. Ziffer 4)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</si>
</sst>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#,##0;\-#,##0"/>
    <numFmt numFmtId="174" formatCode="&quot;x &quot;#,##0.00\ &quot;DM&quot;&quot; =&quot;"/>
    <numFmt numFmtId="175" formatCode="#,##0&quot; lfdm&quot;"/>
    <numFmt numFmtId="176" formatCode="#,##0.00\ \€;\-#,##0.00\ \€"/>
    <numFmt numFmtId="177" formatCode="#,##0\ \€;\-#,##0\ \€"/>
    <numFmt numFmtId="178" formatCode="#,##0\ &quot;€&quot;"/>
  </numFmts>
  <fonts count="14">
    <font>
      <sz val="10"/>
      <name val="Arial"/>
      <family val="0"/>
    </font>
    <font>
      <sz val="10"/>
      <name val="MS Sans Serif"/>
      <family val="0"/>
    </font>
    <font>
      <b/>
      <i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>
      <alignment/>
      <protection/>
    </xf>
    <xf numFmtId="167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6" fontId="2" fillId="0" borderId="0" xfId="20" applyNumberFormat="1" applyFont="1" applyAlignment="1">
      <alignment horizontal="centerContinuous" wrapText="1"/>
      <protection/>
    </xf>
    <xf numFmtId="166" fontId="3" fillId="0" borderId="0" xfId="20" applyNumberFormat="1" applyFont="1" applyAlignment="1">
      <alignment horizontal="centerContinuous"/>
      <protection/>
    </xf>
    <xf numFmtId="166" fontId="3" fillId="0" borderId="0" xfId="20" applyNumberFormat="1" applyFont="1">
      <alignment/>
      <protection/>
    </xf>
    <xf numFmtId="166" fontId="4" fillId="0" borderId="0" xfId="20" applyNumberFormat="1" applyFont="1" applyAlignment="1">
      <alignment horizontal="center"/>
      <protection/>
    </xf>
    <xf numFmtId="166" fontId="0" fillId="0" borderId="0" xfId="20" applyNumberFormat="1" applyFont="1">
      <alignment/>
      <protection/>
    </xf>
    <xf numFmtId="166" fontId="5" fillId="2" borderId="1" xfId="20" applyNumberFormat="1" applyFont="1" applyFill="1" applyBorder="1" applyAlignment="1">
      <alignment horizontal="centerContinuous"/>
      <protection/>
    </xf>
    <xf numFmtId="166" fontId="6" fillId="2" borderId="2" xfId="20" applyNumberFormat="1" applyFont="1" applyFill="1" applyBorder="1" applyAlignment="1">
      <alignment horizontal="centerContinuous"/>
      <protection/>
    </xf>
    <xf numFmtId="166" fontId="5" fillId="2" borderId="3" xfId="20" applyNumberFormat="1" applyFont="1" applyFill="1" applyBorder="1" applyAlignment="1">
      <alignment horizontal="centerContinuous" vertical="center"/>
      <protection/>
    </xf>
    <xf numFmtId="166" fontId="6" fillId="2" borderId="4" xfId="20" applyNumberFormat="1" applyFont="1" applyFill="1" applyBorder="1" applyAlignment="1">
      <alignment horizontal="centerContinuous" vertical="center"/>
      <protection/>
    </xf>
    <xf numFmtId="166" fontId="6" fillId="0" borderId="0" xfId="20" applyNumberFormat="1" applyFont="1">
      <alignment/>
      <protection/>
    </xf>
    <xf numFmtId="166" fontId="5" fillId="2" borderId="5" xfId="20" applyNumberFormat="1" applyFont="1" applyFill="1" applyBorder="1" applyAlignment="1">
      <alignment horizontal="centerContinuous"/>
      <protection/>
    </xf>
    <xf numFmtId="166" fontId="6" fillId="2" borderId="0" xfId="20" applyNumberFormat="1" applyFont="1" applyFill="1" applyBorder="1" applyAlignment="1">
      <alignment horizontal="centerContinuous"/>
      <protection/>
    </xf>
    <xf numFmtId="166" fontId="7" fillId="2" borderId="6" xfId="20" applyNumberFormat="1" applyFont="1" applyFill="1" applyBorder="1" applyAlignment="1">
      <alignment horizontal="center" vertical="center"/>
      <protection/>
    </xf>
    <xf numFmtId="166" fontId="7" fillId="2" borderId="7" xfId="20" applyNumberFormat="1" applyFont="1" applyFill="1" applyBorder="1" applyAlignment="1">
      <alignment horizontal="center" vertical="center"/>
      <protection/>
    </xf>
    <xf numFmtId="166" fontId="5" fillId="2" borderId="8" xfId="20" applyNumberFormat="1" applyFont="1" applyFill="1" applyBorder="1" applyAlignment="1">
      <alignment horizontal="centerContinuous" vertical="top"/>
      <protection/>
    </xf>
    <xf numFmtId="166" fontId="0" fillId="2" borderId="9" xfId="20" applyNumberFormat="1" applyFont="1" applyFill="1" applyBorder="1" applyAlignment="1">
      <alignment horizontal="centerContinuous"/>
      <protection/>
    </xf>
    <xf numFmtId="166" fontId="8" fillId="2" borderId="10" xfId="20" applyNumberFormat="1" applyFont="1" applyFill="1" applyBorder="1" applyAlignment="1">
      <alignment horizontal="center" vertical="center" wrapText="1"/>
      <protection/>
    </xf>
    <xf numFmtId="166" fontId="8" fillId="2" borderId="11" xfId="20" applyNumberFormat="1" applyFont="1" applyFill="1" applyBorder="1" applyAlignment="1">
      <alignment horizontal="center" vertical="center" wrapText="1"/>
      <protection/>
    </xf>
    <xf numFmtId="166" fontId="8" fillId="0" borderId="12" xfId="20" applyNumberFormat="1" applyFont="1" applyBorder="1" applyAlignment="1">
      <alignment horizontal="right"/>
      <protection/>
    </xf>
    <xf numFmtId="166" fontId="8" fillId="0" borderId="0" xfId="20" applyNumberFormat="1" applyFont="1">
      <alignment/>
      <protection/>
    </xf>
    <xf numFmtId="164" fontId="0" fillId="0" borderId="13" xfId="20" applyNumberFormat="1" applyFont="1" applyBorder="1">
      <alignment/>
      <protection/>
    </xf>
    <xf numFmtId="164" fontId="0" fillId="0" borderId="14" xfId="20" applyNumberFormat="1" applyFont="1" applyBorder="1">
      <alignment/>
      <protection/>
    </xf>
    <xf numFmtId="176" fontId="0" fillId="0" borderId="0" xfId="24" applyFont="1">
      <alignment/>
      <protection/>
    </xf>
    <xf numFmtId="166" fontId="0" fillId="0" borderId="12" xfId="20" applyNumberFormat="1" applyFont="1" applyBorder="1" applyAlignment="1">
      <alignment horizontal="right"/>
      <protection/>
    </xf>
    <xf numFmtId="5" fontId="0" fillId="0" borderId="0" xfId="20" applyNumberFormat="1" applyFont="1" applyFill="1">
      <alignment/>
      <protection/>
    </xf>
    <xf numFmtId="164" fontId="0" fillId="0" borderId="0" xfId="20" applyNumberFormat="1" applyFont="1" applyFill="1">
      <alignment/>
      <protection/>
    </xf>
    <xf numFmtId="5" fontId="0" fillId="0" borderId="15" xfId="20" applyNumberFormat="1" applyFont="1" applyFill="1" applyBorder="1">
      <alignment/>
      <protection/>
    </xf>
    <xf numFmtId="166" fontId="0" fillId="0" borderId="0" xfId="20" applyNumberFormat="1" applyFont="1" applyFill="1">
      <alignment/>
      <protection/>
    </xf>
    <xf numFmtId="164" fontId="0" fillId="0" borderId="13" xfId="20" applyNumberFormat="1" applyFont="1" applyFill="1" applyBorder="1">
      <alignment/>
      <protection/>
    </xf>
    <xf numFmtId="164" fontId="0" fillId="0" borderId="14" xfId="20" applyNumberFormat="1" applyFont="1" applyFill="1" applyBorder="1">
      <alignment/>
      <protection/>
    </xf>
    <xf numFmtId="166" fontId="0" fillId="0" borderId="16" xfId="20" applyNumberFormat="1" applyFont="1" applyFill="1" applyBorder="1">
      <alignment/>
      <protection/>
    </xf>
    <xf numFmtId="5" fontId="0" fillId="0" borderId="0" xfId="24" applyNumberFormat="1" applyFont="1" applyFill="1">
      <alignment/>
      <protection/>
    </xf>
    <xf numFmtId="164" fontId="0" fillId="0" borderId="17" xfId="20" applyNumberFormat="1" applyFont="1" applyFill="1" applyBorder="1">
      <alignment/>
      <protection/>
    </xf>
    <xf numFmtId="5" fontId="0" fillId="0" borderId="18" xfId="24" applyNumberFormat="1" applyFont="1" applyFill="1" applyBorder="1">
      <alignment/>
      <protection/>
    </xf>
    <xf numFmtId="164" fontId="0" fillId="0" borderId="0" xfId="20" applyNumberFormat="1" applyFont="1">
      <alignment/>
      <protection/>
    </xf>
    <xf numFmtId="177" fontId="0" fillId="0" borderId="0" xfId="24" applyNumberFormat="1" applyFont="1" applyFill="1">
      <alignment/>
      <protection/>
    </xf>
    <xf numFmtId="177" fontId="0" fillId="0" borderId="15" xfId="24" applyNumberFormat="1" applyFont="1" applyFill="1" applyBorder="1">
      <alignment/>
      <protection/>
    </xf>
    <xf numFmtId="173" fontId="0" fillId="0" borderId="0" xfId="20" applyNumberFormat="1" applyFont="1" applyFill="1">
      <alignment/>
      <protection/>
    </xf>
    <xf numFmtId="172" fontId="0" fillId="0" borderId="0" xfId="20" applyNumberFormat="1" applyFont="1">
      <alignment/>
      <protection/>
    </xf>
    <xf numFmtId="166" fontId="0" fillId="0" borderId="0" xfId="20" applyNumberFormat="1" applyFont="1" applyAlignment="1">
      <alignment horizontal="center"/>
      <protection/>
    </xf>
    <xf numFmtId="177" fontId="0" fillId="0" borderId="17" xfId="24" applyNumberFormat="1" applyFont="1" applyBorder="1">
      <alignment/>
      <protection/>
    </xf>
    <xf numFmtId="177" fontId="0" fillId="0" borderId="14" xfId="24" applyNumberFormat="1" applyFont="1" applyBorder="1">
      <alignment/>
      <protection/>
    </xf>
    <xf numFmtId="177" fontId="0" fillId="0" borderId="0" xfId="24" applyNumberFormat="1" applyFont="1">
      <alignment/>
      <protection/>
    </xf>
    <xf numFmtId="166" fontId="0" fillId="0" borderId="0" xfId="20" applyNumberFormat="1" applyFont="1" applyBorder="1">
      <alignment/>
      <protection/>
    </xf>
    <xf numFmtId="173" fontId="0" fillId="0" borderId="0" xfId="20" applyNumberFormat="1" applyFont="1" applyFill="1" applyBorder="1">
      <alignment/>
      <protection/>
    </xf>
    <xf numFmtId="172" fontId="0" fillId="0" borderId="0" xfId="20" applyNumberFormat="1" applyFont="1" applyBorder="1">
      <alignment/>
      <protection/>
    </xf>
    <xf numFmtId="177" fontId="0" fillId="0" borderId="13" xfId="24" applyNumberFormat="1" applyFont="1" applyBorder="1">
      <alignment/>
      <protection/>
    </xf>
    <xf numFmtId="166" fontId="0" fillId="0" borderId="19" xfId="20" applyNumberFormat="1" applyFont="1" applyBorder="1" applyAlignment="1">
      <alignment horizontal="right"/>
      <protection/>
    </xf>
    <xf numFmtId="166" fontId="0" fillId="0" borderId="15" xfId="20" applyNumberFormat="1" applyFont="1" applyBorder="1" applyAlignment="1">
      <alignment horizontal="center"/>
      <protection/>
    </xf>
    <xf numFmtId="172" fontId="0" fillId="0" borderId="15" xfId="20" applyNumberFormat="1" applyFont="1" applyBorder="1">
      <alignment/>
      <protection/>
    </xf>
    <xf numFmtId="166" fontId="0" fillId="0" borderId="15" xfId="20" applyNumberFormat="1" applyFont="1" applyBorder="1">
      <alignment/>
      <protection/>
    </xf>
    <xf numFmtId="177" fontId="0" fillId="0" borderId="20" xfId="24" applyNumberFormat="1" applyFont="1" applyBorder="1">
      <alignment/>
      <protection/>
    </xf>
    <xf numFmtId="177" fontId="0" fillId="0" borderId="21" xfId="24" applyNumberFormat="1" applyFont="1" applyBorder="1">
      <alignment/>
      <protection/>
    </xf>
    <xf numFmtId="10" fontId="0" fillId="0" borderId="0" xfId="20" applyNumberFormat="1" applyFont="1">
      <alignment/>
      <protection/>
    </xf>
    <xf numFmtId="166" fontId="0" fillId="0" borderId="16" xfId="20" applyNumberFormat="1" applyFont="1" applyBorder="1">
      <alignment/>
      <protection/>
    </xf>
    <xf numFmtId="164" fontId="0" fillId="0" borderId="20" xfId="20" applyNumberFormat="1" applyFont="1" applyBorder="1">
      <alignment/>
      <protection/>
    </xf>
    <xf numFmtId="164" fontId="0" fillId="0" borderId="21" xfId="20" applyNumberFormat="1" applyFont="1" applyBorder="1">
      <alignment/>
      <protection/>
    </xf>
    <xf numFmtId="177" fontId="8" fillId="0" borderId="22" xfId="24" applyNumberFormat="1" applyFont="1" applyBorder="1">
      <alignment/>
      <protection/>
    </xf>
    <xf numFmtId="177" fontId="8" fillId="0" borderId="23" xfId="24" applyNumberFormat="1" applyFont="1" applyBorder="1">
      <alignment/>
      <protection/>
    </xf>
    <xf numFmtId="9" fontId="0" fillId="0" borderId="0" xfId="20" applyNumberFormat="1" applyFont="1">
      <alignment/>
      <protection/>
    </xf>
    <xf numFmtId="9" fontId="0" fillId="0" borderId="0" xfId="20" applyNumberFormat="1" applyFont="1" applyFill="1">
      <alignment/>
      <protection/>
    </xf>
    <xf numFmtId="166" fontId="0" fillId="0" borderId="0" xfId="20" applyNumberFormat="1" applyFont="1" applyAlignment="1">
      <alignment horizontal="centerContinuous"/>
      <protection/>
    </xf>
    <xf numFmtId="0" fontId="0" fillId="0" borderId="0" xfId="20" applyFont="1">
      <alignment/>
      <protection/>
    </xf>
    <xf numFmtId="172" fontId="0" fillId="0" borderId="0" xfId="19" applyNumberFormat="1" applyFont="1" applyFill="1" applyAlignment="1">
      <alignment/>
    </xf>
    <xf numFmtId="177" fontId="0" fillId="0" borderId="13" xfId="20" applyNumberFormat="1" applyFont="1" applyBorder="1">
      <alignment/>
      <protection/>
    </xf>
    <xf numFmtId="177" fontId="0" fillId="0" borderId="14" xfId="20" applyNumberFormat="1" applyFont="1" applyBorder="1">
      <alignment/>
      <protection/>
    </xf>
    <xf numFmtId="166" fontId="8" fillId="0" borderId="19" xfId="20" applyNumberFormat="1" applyFont="1" applyBorder="1" applyAlignment="1">
      <alignment horizontal="right"/>
      <protection/>
    </xf>
    <xf numFmtId="166" fontId="8" fillId="0" borderId="15" xfId="20" applyNumberFormat="1" applyFont="1" applyBorder="1">
      <alignment/>
      <protection/>
    </xf>
    <xf numFmtId="166" fontId="8" fillId="0" borderId="24" xfId="20" applyNumberFormat="1" applyFont="1" applyBorder="1">
      <alignment/>
      <protection/>
    </xf>
    <xf numFmtId="177" fontId="8" fillId="0" borderId="22" xfId="20" applyNumberFormat="1" applyFont="1" applyBorder="1">
      <alignment/>
      <protection/>
    </xf>
    <xf numFmtId="177" fontId="8" fillId="0" borderId="23" xfId="20" applyNumberFormat="1" applyFont="1" applyBorder="1">
      <alignment/>
      <protection/>
    </xf>
    <xf numFmtId="173" fontId="0" fillId="0" borderId="13" xfId="20" applyNumberFormat="1" applyFont="1" applyFill="1" applyBorder="1">
      <alignment/>
      <protection/>
    </xf>
    <xf numFmtId="173" fontId="0" fillId="0" borderId="14" xfId="20" applyNumberFormat="1" applyFont="1" applyFill="1" applyBorder="1">
      <alignment/>
      <protection/>
    </xf>
    <xf numFmtId="166" fontId="0" fillId="3" borderId="19" xfId="20" applyNumberFormat="1" applyFont="1" applyFill="1" applyBorder="1" applyAlignment="1">
      <alignment horizontal="right"/>
      <protection/>
    </xf>
    <xf numFmtId="166" fontId="9" fillId="3" borderId="15" xfId="20" applyNumberFormat="1" applyFont="1" applyFill="1" applyBorder="1">
      <alignment/>
      <protection/>
    </xf>
    <xf numFmtId="166" fontId="0" fillId="3" borderId="15" xfId="20" applyNumberFormat="1" applyFont="1" applyFill="1" applyBorder="1">
      <alignment/>
      <protection/>
    </xf>
    <xf numFmtId="176" fontId="5" fillId="3" borderId="22" xfId="20" applyNumberFormat="1" applyFont="1" applyFill="1" applyBorder="1">
      <alignment/>
      <protection/>
    </xf>
    <xf numFmtId="176" fontId="5" fillId="3" borderId="23" xfId="20" applyNumberFormat="1" applyFont="1" applyFill="1" applyBorder="1">
      <alignment/>
      <protection/>
    </xf>
    <xf numFmtId="166" fontId="0" fillId="0" borderId="0" xfId="20" applyNumberFormat="1" applyFont="1" applyFill="1" applyBorder="1">
      <alignment/>
      <protection/>
    </xf>
    <xf numFmtId="166" fontId="0" fillId="0" borderId="0" xfId="20" applyNumberFormat="1" applyFont="1" applyFill="1" applyBorder="1" applyAlignment="1">
      <alignment horizontal="right"/>
      <protection/>
    </xf>
    <xf numFmtId="166" fontId="9" fillId="0" borderId="0" xfId="20" applyNumberFormat="1" applyFont="1" applyFill="1" applyBorder="1">
      <alignment/>
      <protection/>
    </xf>
    <xf numFmtId="176" fontId="5" fillId="0" borderId="0" xfId="20" applyNumberFormat="1" applyFont="1" applyFill="1" applyBorder="1">
      <alignment/>
      <protection/>
    </xf>
    <xf numFmtId="166" fontId="5" fillId="0" borderId="0" xfId="20" applyNumberFormat="1" applyFont="1" applyFill="1" applyBorder="1">
      <alignment/>
      <protection/>
    </xf>
    <xf numFmtId="166" fontId="0" fillId="0" borderId="0" xfId="20" applyNumberFormat="1" applyFont="1" applyAlignment="1">
      <alignment horizontal="right"/>
      <protection/>
    </xf>
    <xf numFmtId="166" fontId="8" fillId="0" borderId="0" xfId="20" applyNumberFormat="1" applyFont="1" applyAlignment="1">
      <alignment horizontal="right"/>
      <protection/>
    </xf>
    <xf numFmtId="176" fontId="8" fillId="0" borderId="0" xfId="20" applyNumberFormat="1" applyFont="1" applyFill="1" applyBorder="1">
      <alignment/>
      <protection/>
    </xf>
    <xf numFmtId="166" fontId="6" fillId="0" borderId="0" xfId="20" applyNumberFormat="1" applyFont="1" applyFill="1" applyBorder="1">
      <alignment/>
      <protection/>
    </xf>
    <xf numFmtId="176" fontId="0" fillId="0" borderId="0" xfId="20" applyNumberFormat="1" applyFont="1" applyFill="1" applyBorder="1">
      <alignment/>
      <protection/>
    </xf>
  </cellXfs>
  <cellStyles count="12">
    <cellStyle name="Normal" xfId="0"/>
    <cellStyle name="Comma" xfId="15"/>
    <cellStyle name="Comma [0]" xfId="16"/>
    <cellStyle name="Dezimal [0]_Kalkulation Straßenreinigungsgebühren 2003 I. Quartal" xfId="17"/>
    <cellStyle name="Dezimal_Kalkulation Straßenreinigungsgebühren 2003 I. Quartal" xfId="18"/>
    <cellStyle name="Percent" xfId="19"/>
    <cellStyle name="Standard_Kalkulation Straßenreinigungsgebühren 2003 I. Quartal" xfId="20"/>
    <cellStyle name="Currency" xfId="21"/>
    <cellStyle name="Currency [0]" xfId="22"/>
    <cellStyle name="Währung [0]_Kalkulation Straßenreinigungsgebühren 2003 I. Quartal" xfId="23"/>
    <cellStyle name="Währung EUR" xfId="24"/>
    <cellStyle name="Währung_Kalkulation Straßenreinigungsgebühren 2003 I. Quar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F82" sqref="F82"/>
    </sheetView>
  </sheetViews>
  <sheetFormatPr defaultColWidth="11.421875" defaultRowHeight="12.75"/>
  <cols>
    <col min="1" max="1" width="4.421875" style="5" customWidth="1"/>
    <col min="2" max="2" width="14.28125" style="5" customWidth="1"/>
    <col min="3" max="5" width="7.7109375" style="5" customWidth="1"/>
    <col min="6" max="6" width="14.28125" style="5" customWidth="1"/>
    <col min="7" max="7" width="2.8515625" style="5" customWidth="1"/>
    <col min="8" max="9" width="15.28125" style="5" customWidth="1"/>
    <col min="10" max="10" width="13.57421875" style="5" customWidth="1"/>
    <col min="11" max="16384" width="11.421875" style="5" customWidth="1"/>
  </cols>
  <sheetData>
    <row r="1" spans="1:9" s="3" customFormat="1" ht="46.5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2.75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6" customHeight="1" thickBot="1"/>
    <row r="6" spans="1:9" s="10" customFormat="1" ht="22.5" customHeight="1">
      <c r="A6" s="6"/>
      <c r="B6" s="7"/>
      <c r="C6" s="7"/>
      <c r="D6" s="7"/>
      <c r="E6" s="7"/>
      <c r="F6" s="7"/>
      <c r="G6" s="7"/>
      <c r="H6" s="8" t="s">
        <v>3</v>
      </c>
      <c r="I6" s="9"/>
    </row>
    <row r="7" spans="1:9" s="10" customFormat="1" ht="18">
      <c r="A7" s="11" t="s">
        <v>4</v>
      </c>
      <c r="B7" s="12"/>
      <c r="C7" s="12"/>
      <c r="D7" s="12"/>
      <c r="E7" s="12"/>
      <c r="F7" s="12"/>
      <c r="G7" s="12"/>
      <c r="H7" s="13" t="s">
        <v>5</v>
      </c>
      <c r="I7" s="14" t="s">
        <v>6</v>
      </c>
    </row>
    <row r="8" spans="1:9" ht="39" thickBot="1">
      <c r="A8" s="15"/>
      <c r="B8" s="16"/>
      <c r="C8" s="16"/>
      <c r="D8" s="16"/>
      <c r="E8" s="16"/>
      <c r="F8" s="16"/>
      <c r="G8" s="16"/>
      <c r="H8" s="17" t="s">
        <v>7</v>
      </c>
      <c r="I8" s="18" t="s">
        <v>8</v>
      </c>
    </row>
    <row r="9" spans="1:9" ht="23.25" customHeight="1">
      <c r="A9" s="19" t="s">
        <v>9</v>
      </c>
      <c r="B9" s="20" t="s">
        <v>10</v>
      </c>
      <c r="H9" s="21"/>
      <c r="I9" s="22"/>
    </row>
    <row r="10" spans="1:9" ht="19.5" customHeight="1">
      <c r="A10" s="19" t="s">
        <v>11</v>
      </c>
      <c r="B10" s="20" t="s">
        <v>12</v>
      </c>
      <c r="D10" s="23"/>
      <c r="H10" s="21"/>
      <c r="I10" s="22"/>
    </row>
    <row r="11" spans="1:9" ht="12.75">
      <c r="A11" s="24"/>
      <c r="B11" s="5" t="s">
        <v>13</v>
      </c>
      <c r="F11" s="25">
        <f>SUM(F13:F14)</f>
        <v>55438</v>
      </c>
      <c r="G11" s="5" t="s">
        <v>14</v>
      </c>
      <c r="H11" s="21"/>
      <c r="I11" s="22"/>
    </row>
    <row r="12" spans="1:9" ht="12.75">
      <c r="A12" s="24"/>
      <c r="B12" s="5" t="s">
        <v>15</v>
      </c>
      <c r="F12" s="26"/>
      <c r="H12" s="21"/>
      <c r="I12" s="22"/>
    </row>
    <row r="13" spans="1:9" ht="12.75">
      <c r="A13" s="24"/>
      <c r="B13" s="5" t="s">
        <v>16</v>
      </c>
      <c r="F13" s="27">
        <v>4786</v>
      </c>
      <c r="G13" s="28" t="s">
        <v>14</v>
      </c>
      <c r="H13" s="29"/>
      <c r="I13" s="30"/>
    </row>
    <row r="14" spans="1:9" ht="12.75">
      <c r="A14" s="24"/>
      <c r="B14" s="5" t="s">
        <v>17</v>
      </c>
      <c r="F14" s="25">
        <f>SUM(H15:I16)</f>
        <v>50652</v>
      </c>
      <c r="G14" s="28" t="s">
        <v>14</v>
      </c>
      <c r="H14" s="29"/>
      <c r="I14" s="30"/>
    </row>
    <row r="15" spans="1:9" ht="12.75">
      <c r="A15" s="24"/>
      <c r="B15" s="5" t="s">
        <v>18</v>
      </c>
      <c r="F15" s="26"/>
      <c r="G15" s="31"/>
      <c r="H15" s="32">
        <f>ROUND(165368/4,0)</f>
        <v>41342</v>
      </c>
      <c r="I15" s="30"/>
    </row>
    <row r="16" spans="1:9" ht="12.75">
      <c r="A16" s="24"/>
      <c r="B16" s="5" t="s">
        <v>19</v>
      </c>
      <c r="F16" s="26"/>
      <c r="G16" s="28"/>
      <c r="H16" s="33"/>
      <c r="I16" s="34">
        <f>ROUND(37241/4,0)</f>
        <v>9310</v>
      </c>
    </row>
    <row r="17" spans="1:9" ht="12.75">
      <c r="A17" s="24"/>
      <c r="F17" s="35"/>
      <c r="H17" s="21"/>
      <c r="I17" s="22"/>
    </row>
    <row r="18" spans="1:9" ht="12.75">
      <c r="A18" s="19" t="s">
        <v>20</v>
      </c>
      <c r="B18" s="20" t="s">
        <v>21</v>
      </c>
      <c r="F18" s="35"/>
      <c r="H18" s="21"/>
      <c r="I18" s="22"/>
    </row>
    <row r="19" spans="1:9" ht="12.75">
      <c r="A19" s="24" t="s">
        <v>22</v>
      </c>
      <c r="B19" s="5" t="s">
        <v>23</v>
      </c>
      <c r="F19" s="35"/>
      <c r="H19" s="21"/>
      <c r="I19" s="22"/>
    </row>
    <row r="20" spans="1:9" ht="12.75">
      <c r="A20" s="24"/>
      <c r="B20" s="5" t="s">
        <v>24</v>
      </c>
      <c r="F20" s="36">
        <f>ROUND(36300/4,0)</f>
        <v>9075</v>
      </c>
      <c r="H20" s="21"/>
      <c r="I20" s="22"/>
    </row>
    <row r="21" spans="1:9" ht="12.75">
      <c r="A21" s="24"/>
      <c r="B21" s="5" t="s">
        <v>25</v>
      </c>
      <c r="F21" s="26"/>
      <c r="H21" s="21"/>
      <c r="I21" s="22"/>
    </row>
    <row r="22" spans="1:9" ht="12.75">
      <c r="A22" s="24"/>
      <c r="B22" s="5" t="s">
        <v>26</v>
      </c>
      <c r="F22" s="37">
        <f>ROUND(21800/4,0)</f>
        <v>5450</v>
      </c>
      <c r="H22" s="21"/>
      <c r="I22" s="22"/>
    </row>
    <row r="23" spans="1:9" ht="12.75">
      <c r="A23" s="24"/>
      <c r="F23" s="36">
        <f>SUM(F20:F22)</f>
        <v>14525</v>
      </c>
      <c r="H23" s="21"/>
      <c r="I23" s="22"/>
    </row>
    <row r="24" spans="1:9" ht="12.75">
      <c r="A24" s="24"/>
      <c r="B24" s="5" t="s">
        <v>27</v>
      </c>
      <c r="H24" s="21"/>
      <c r="I24" s="22"/>
    </row>
    <row r="25" spans="1:9" ht="12.75">
      <c r="A25" s="24"/>
      <c r="B25" s="5" t="s">
        <v>28</v>
      </c>
      <c r="D25" s="38">
        <v>176322</v>
      </c>
      <c r="E25" s="5" t="s">
        <v>29</v>
      </c>
      <c r="F25" s="39">
        <f>ROUND($D25/($D$25+$D$26),3)</f>
        <v>0.941</v>
      </c>
      <c r="H25" s="21"/>
      <c r="I25" s="22"/>
    </row>
    <row r="26" spans="1:9" ht="12.75">
      <c r="A26" s="24"/>
      <c r="B26" s="5" t="s">
        <v>30</v>
      </c>
      <c r="D26" s="38">
        <v>11144</v>
      </c>
      <c r="E26" s="5" t="s">
        <v>29</v>
      </c>
      <c r="F26" s="39">
        <f>ROUND($D26/($D$25+$D$26),3)</f>
        <v>0.059</v>
      </c>
      <c r="H26" s="21"/>
      <c r="I26" s="22"/>
    </row>
    <row r="27" spans="1:9" ht="12.75">
      <c r="A27" s="24"/>
      <c r="H27" s="21"/>
      <c r="I27" s="22"/>
    </row>
    <row r="28" spans="1:9" ht="12.75">
      <c r="A28" s="24"/>
      <c r="B28" s="5" t="s">
        <v>31</v>
      </c>
      <c r="H28" s="21"/>
      <c r="I28" s="22"/>
    </row>
    <row r="29" spans="1:9" ht="12.75">
      <c r="A29" s="24"/>
      <c r="B29" s="36">
        <f>($F$23)</f>
        <v>14525</v>
      </c>
      <c r="C29" s="40" t="s">
        <v>32</v>
      </c>
      <c r="D29" s="39">
        <f>($F25)</f>
        <v>0.941</v>
      </c>
      <c r="F29" s="5" t="s">
        <v>33</v>
      </c>
      <c r="H29" s="41">
        <f>ROUND($B29*$D29,0)</f>
        <v>13668</v>
      </c>
      <c r="I29" s="22"/>
    </row>
    <row r="30" spans="1:9" ht="12.75">
      <c r="A30" s="24"/>
      <c r="B30" s="35" t="s">
        <v>34</v>
      </c>
      <c r="C30" s="40"/>
      <c r="D30" s="39"/>
      <c r="H30" s="21"/>
      <c r="I30" s="22"/>
    </row>
    <row r="31" spans="1:9" ht="12.75">
      <c r="A31" s="24"/>
      <c r="B31" s="36">
        <f>($F$23)</f>
        <v>14525</v>
      </c>
      <c r="C31" s="40" t="s">
        <v>32</v>
      </c>
      <c r="D31" s="39">
        <f>($F26)</f>
        <v>0.059</v>
      </c>
      <c r="F31" s="5" t="s">
        <v>33</v>
      </c>
      <c r="H31" s="21"/>
      <c r="I31" s="42">
        <f>B31-H29</f>
        <v>857</v>
      </c>
    </row>
    <row r="32" spans="1:9" ht="12.75">
      <c r="A32" s="24"/>
      <c r="H32" s="21"/>
      <c r="I32" s="22"/>
    </row>
    <row r="33" spans="1:9" ht="12.75">
      <c r="A33" s="24" t="s">
        <v>35</v>
      </c>
      <c r="B33" s="5" t="s">
        <v>36</v>
      </c>
      <c r="H33" s="21"/>
      <c r="I33" s="22"/>
    </row>
    <row r="34" spans="1:9" ht="12.75">
      <c r="A34" s="24"/>
      <c r="B34" s="5" t="s">
        <v>37</v>
      </c>
      <c r="F34" s="36">
        <f>ROUND(27730/4,0)</f>
        <v>6933</v>
      </c>
      <c r="H34" s="21"/>
      <c r="I34" s="22"/>
    </row>
    <row r="35" spans="1:9" ht="12.75">
      <c r="A35" s="24"/>
      <c r="B35" s="5" t="s">
        <v>38</v>
      </c>
      <c r="F35" s="36">
        <f>ROUND(3250/4,0)</f>
        <v>813</v>
      </c>
      <c r="H35" s="21"/>
      <c r="I35" s="22"/>
    </row>
    <row r="36" spans="1:9" ht="12.75">
      <c r="A36" s="24"/>
      <c r="B36" s="5" t="s">
        <v>39</v>
      </c>
      <c r="F36" s="36">
        <f>ROUND(4160/4,0)</f>
        <v>1040</v>
      </c>
      <c r="H36" s="21"/>
      <c r="I36" s="22"/>
    </row>
    <row r="37" spans="1:9" ht="12.75">
      <c r="A37" s="24"/>
      <c r="B37" s="5" t="s">
        <v>40</v>
      </c>
      <c r="F37" s="36">
        <f>ROUND(260/4,0)</f>
        <v>65</v>
      </c>
      <c r="H37" s="21"/>
      <c r="I37" s="22"/>
    </row>
    <row r="38" spans="1:9" ht="12.75">
      <c r="A38" s="24"/>
      <c r="B38" s="5" t="s">
        <v>41</v>
      </c>
      <c r="F38" s="37">
        <f>ROUND(6120/4,0)</f>
        <v>1530</v>
      </c>
      <c r="H38" s="21"/>
      <c r="I38" s="22"/>
    </row>
    <row r="39" spans="1:9" ht="12.75">
      <c r="A39" s="24"/>
      <c r="F39" s="43">
        <f>SUM(F34:F38)</f>
        <v>10381</v>
      </c>
      <c r="H39" s="21"/>
      <c r="I39" s="22"/>
    </row>
    <row r="40" spans="1:9" ht="12.75">
      <c r="A40" s="24"/>
      <c r="B40" s="5" t="s">
        <v>42</v>
      </c>
      <c r="H40" s="21"/>
      <c r="I40" s="22"/>
    </row>
    <row r="41" spans="1:9" ht="12.75">
      <c r="A41" s="24"/>
      <c r="B41" s="5" t="s">
        <v>43</v>
      </c>
      <c r="C41" s="38">
        <v>4277</v>
      </c>
      <c r="D41" s="5" t="s">
        <v>44</v>
      </c>
      <c r="F41" s="39">
        <f>ROUND($C41/($C$41+$C$42),3)</f>
        <v>0.981</v>
      </c>
      <c r="H41" s="21"/>
      <c r="I41" s="22"/>
    </row>
    <row r="42" spans="1:9" s="44" customFormat="1" ht="12.75">
      <c r="A42" s="24"/>
      <c r="B42" s="44" t="s">
        <v>45</v>
      </c>
      <c r="C42" s="45">
        <v>81</v>
      </c>
      <c r="D42" s="44" t="s">
        <v>44</v>
      </c>
      <c r="F42" s="46">
        <f>ROUND($C42/($C$41+$C$42),3)</f>
        <v>0.019</v>
      </c>
      <c r="H42" s="21"/>
      <c r="I42" s="22"/>
    </row>
    <row r="43" spans="1:9" s="44" customFormat="1" ht="12.75" customHeight="1">
      <c r="A43" s="24"/>
      <c r="H43" s="21"/>
      <c r="I43" s="22"/>
    </row>
    <row r="44" spans="1:9" ht="12.75">
      <c r="A44" s="24"/>
      <c r="B44" s="5" t="s">
        <v>31</v>
      </c>
      <c r="H44" s="21"/>
      <c r="I44" s="22"/>
    </row>
    <row r="45" spans="1:9" ht="12.75">
      <c r="A45" s="24"/>
      <c r="B45" s="36">
        <f>($F$39)</f>
        <v>10381</v>
      </c>
      <c r="C45" s="40" t="s">
        <v>32</v>
      </c>
      <c r="D45" s="39">
        <f>($F$41)</f>
        <v>0.981</v>
      </c>
      <c r="F45" s="5" t="s">
        <v>33</v>
      </c>
      <c r="H45" s="47">
        <f>ROUND($B45*$D45,0)</f>
        <v>10184</v>
      </c>
      <c r="I45" s="42"/>
    </row>
    <row r="46" spans="1:9" ht="12.75">
      <c r="A46" s="24"/>
      <c r="B46" s="35" t="s">
        <v>34</v>
      </c>
      <c r="D46" s="39"/>
      <c r="H46" s="47"/>
      <c r="I46" s="42"/>
    </row>
    <row r="47" spans="1:9" ht="12.75">
      <c r="A47" s="48"/>
      <c r="B47" s="37">
        <f>($F$39)</f>
        <v>10381</v>
      </c>
      <c r="C47" s="49" t="s">
        <v>32</v>
      </c>
      <c r="D47" s="50">
        <f>($F$42)</f>
        <v>0.019</v>
      </c>
      <c r="E47" s="51"/>
      <c r="F47" s="51" t="s">
        <v>33</v>
      </c>
      <c r="G47" s="51"/>
      <c r="H47" s="52"/>
      <c r="I47" s="53">
        <f>ROUND($B47*$D47,0)</f>
        <v>197</v>
      </c>
    </row>
    <row r="48" spans="1:9" ht="12.75">
      <c r="A48" s="24"/>
      <c r="B48" s="35"/>
      <c r="C48" s="40"/>
      <c r="D48" s="54"/>
      <c r="H48" s="21"/>
      <c r="I48" s="22"/>
    </row>
    <row r="49" spans="1:9" ht="12.75">
      <c r="A49" s="24" t="s">
        <v>46</v>
      </c>
      <c r="B49" s="35" t="s">
        <v>47</v>
      </c>
      <c r="C49" s="40"/>
      <c r="D49" s="54"/>
      <c r="H49" s="21"/>
      <c r="I49" s="22"/>
    </row>
    <row r="50" spans="1:9" ht="12.75">
      <c r="A50" s="24"/>
      <c r="B50" s="35" t="s">
        <v>48</v>
      </c>
      <c r="C50" s="40"/>
      <c r="D50" s="54"/>
      <c r="H50" s="21"/>
      <c r="I50" s="22"/>
    </row>
    <row r="51" spans="1:9" ht="12.75">
      <c r="A51" s="24"/>
      <c r="B51" s="35" t="s">
        <v>49</v>
      </c>
      <c r="C51" s="40"/>
      <c r="D51" s="54"/>
      <c r="H51" s="21"/>
      <c r="I51" s="22"/>
    </row>
    <row r="52" spans="1:9" ht="12.75">
      <c r="A52" s="24"/>
      <c r="B52" s="35" t="s">
        <v>50</v>
      </c>
      <c r="C52" s="40"/>
      <c r="D52" s="54"/>
      <c r="H52" s="21"/>
      <c r="I52" s="22"/>
    </row>
    <row r="53" spans="1:9" ht="12.75">
      <c r="A53" s="24"/>
      <c r="B53" s="35" t="s">
        <v>51</v>
      </c>
      <c r="C53" s="40"/>
      <c r="D53" s="54"/>
      <c r="H53" s="21"/>
      <c r="I53" s="22"/>
    </row>
    <row r="54" spans="1:9" ht="12.75">
      <c r="A54" s="24"/>
      <c r="B54" s="5" t="s">
        <v>52</v>
      </c>
      <c r="C54" s="40"/>
      <c r="D54" s="39"/>
      <c r="G54" s="55"/>
      <c r="H54" s="36">
        <f>ROUND(28500/4,0)</f>
        <v>7125</v>
      </c>
      <c r="I54" s="22"/>
    </row>
    <row r="55" spans="1:9" ht="12.75">
      <c r="A55" s="24"/>
      <c r="B55" s="35" t="s">
        <v>53</v>
      </c>
      <c r="C55" s="40"/>
      <c r="D55" s="39"/>
      <c r="H55" s="21"/>
      <c r="I55" s="22"/>
    </row>
    <row r="56" spans="1:9" ht="12.75">
      <c r="A56" s="24"/>
      <c r="B56" s="35" t="s">
        <v>54</v>
      </c>
      <c r="C56" s="40"/>
      <c r="D56" s="39"/>
      <c r="H56" s="21"/>
      <c r="I56" s="22"/>
    </row>
    <row r="57" spans="1:9" ht="12.75">
      <c r="A57" s="24"/>
      <c r="B57" s="35" t="s">
        <v>55</v>
      </c>
      <c r="C57" s="40"/>
      <c r="D57" s="39"/>
      <c r="H57" s="21"/>
      <c r="I57" s="22"/>
    </row>
    <row r="58" spans="1:9" ht="12.75">
      <c r="A58" s="24"/>
      <c r="B58" s="35" t="s">
        <v>56</v>
      </c>
      <c r="C58" s="40"/>
      <c r="D58" s="39"/>
      <c r="H58" s="56"/>
      <c r="I58" s="57"/>
    </row>
    <row r="59" spans="1:9" s="44" customFormat="1" ht="19.5" customHeight="1" thickBot="1">
      <c r="A59" s="19" t="s">
        <v>9</v>
      </c>
      <c r="B59" s="20" t="s">
        <v>57</v>
      </c>
      <c r="H59" s="58">
        <f>SUM(H10:H58)</f>
        <v>72319</v>
      </c>
      <c r="I59" s="59">
        <f>SUM(I10:I58)</f>
        <v>10364</v>
      </c>
    </row>
    <row r="60" spans="1:9" s="44" customFormat="1" ht="12.75" customHeight="1" thickTop="1">
      <c r="A60" s="24"/>
      <c r="H60" s="47"/>
      <c r="I60" s="42"/>
    </row>
    <row r="61" spans="1:9" ht="12.75">
      <c r="A61" s="19" t="s">
        <v>58</v>
      </c>
      <c r="B61" s="20" t="s">
        <v>59</v>
      </c>
      <c r="H61" s="21"/>
      <c r="I61" s="22"/>
    </row>
    <row r="62" spans="1:9" ht="12.75" customHeight="1">
      <c r="A62" s="24"/>
      <c r="B62" s="5" t="s">
        <v>60</v>
      </c>
      <c r="H62" s="21"/>
      <c r="I62" s="22"/>
    </row>
    <row r="63" spans="1:9" ht="12.75">
      <c r="A63" s="24"/>
      <c r="B63" s="5" t="s">
        <v>61</v>
      </c>
      <c r="H63" s="21"/>
      <c r="I63" s="22"/>
    </row>
    <row r="64" spans="1:9" ht="12.75">
      <c r="A64" s="24"/>
      <c r="B64" s="5" t="s">
        <v>62</v>
      </c>
      <c r="H64" s="21"/>
      <c r="I64" s="22"/>
    </row>
    <row r="65" spans="1:10" ht="12.75">
      <c r="A65" s="24"/>
      <c r="B65" s="60"/>
      <c r="C65" s="60"/>
      <c r="D65" s="61">
        <v>0.2</v>
      </c>
      <c r="E65" s="62" t="s">
        <v>63</v>
      </c>
      <c r="F65" s="43">
        <f>SUM(H59)</f>
        <v>72319</v>
      </c>
      <c r="G65" s="5" t="s">
        <v>33</v>
      </c>
      <c r="H65" s="47">
        <f>-(ROUND((F65*D65),0))</f>
        <v>-14464</v>
      </c>
      <c r="I65" s="42"/>
      <c r="J65" s="63"/>
    </row>
    <row r="66" spans="1:9" ht="12.75">
      <c r="A66" s="24"/>
      <c r="B66" s="5" t="s">
        <v>64</v>
      </c>
      <c r="F66" s="43"/>
      <c r="H66" s="47"/>
      <c r="I66" s="42"/>
    </row>
    <row r="67" spans="1:9" ht="12.75">
      <c r="A67" s="24"/>
      <c r="B67" s="5" t="s">
        <v>65</v>
      </c>
      <c r="F67" s="43"/>
      <c r="H67" s="47"/>
      <c r="I67" s="42"/>
    </row>
    <row r="68" spans="1:10" ht="12.75">
      <c r="A68" s="24"/>
      <c r="B68" s="5" t="s">
        <v>66</v>
      </c>
      <c r="D68" s="61">
        <v>0.5</v>
      </c>
      <c r="E68" s="62" t="s">
        <v>63</v>
      </c>
      <c r="F68" s="43">
        <f>SUM(I59)</f>
        <v>10364</v>
      </c>
      <c r="G68" s="5" t="s">
        <v>33</v>
      </c>
      <c r="H68" s="47"/>
      <c r="I68" s="42">
        <f>-(ROUND((F68*D68),0))</f>
        <v>-5182</v>
      </c>
      <c r="J68" s="63"/>
    </row>
    <row r="69" spans="1:10" ht="12.75" customHeight="1">
      <c r="A69" s="24"/>
      <c r="D69" s="61"/>
      <c r="E69" s="62"/>
      <c r="F69" s="35"/>
      <c r="H69" s="47"/>
      <c r="I69" s="42"/>
      <c r="J69" s="63"/>
    </row>
    <row r="70" spans="1:9" ht="12.75">
      <c r="A70" s="19" t="s">
        <v>67</v>
      </c>
      <c r="B70" s="20" t="s">
        <v>68</v>
      </c>
      <c r="H70" s="21"/>
      <c r="I70" s="22"/>
    </row>
    <row r="71" spans="1:9" ht="12.75">
      <c r="A71" s="19"/>
      <c r="B71" s="5" t="s">
        <v>69</v>
      </c>
      <c r="H71" s="21"/>
      <c r="I71" s="22"/>
    </row>
    <row r="72" spans="1:9" ht="12.75">
      <c r="A72" s="19"/>
      <c r="B72" s="5" t="s">
        <v>70</v>
      </c>
      <c r="H72" s="52">
        <v>0</v>
      </c>
      <c r="I72" s="53">
        <v>0</v>
      </c>
    </row>
    <row r="73" spans="1:10" ht="19.5" customHeight="1">
      <c r="A73" s="24"/>
      <c r="B73" s="5" t="s">
        <v>71</v>
      </c>
      <c r="D73" s="61"/>
      <c r="E73" s="62"/>
      <c r="F73" s="35"/>
      <c r="H73" s="47">
        <f>SUM(H59:H72)</f>
        <v>57855</v>
      </c>
      <c r="I73" s="42">
        <f>SUM(I59:I72)</f>
        <v>5182</v>
      </c>
      <c r="J73" s="63"/>
    </row>
    <row r="74" spans="1:10" ht="12.75" customHeight="1">
      <c r="A74" s="24"/>
      <c r="D74" s="61"/>
      <c r="E74" s="62"/>
      <c r="F74" s="35"/>
      <c r="H74" s="47"/>
      <c r="I74" s="42"/>
      <c r="J74" s="63"/>
    </row>
    <row r="75" spans="1:10" ht="12.75" customHeight="1">
      <c r="A75" s="19" t="s">
        <v>72</v>
      </c>
      <c r="B75" s="20" t="s">
        <v>73</v>
      </c>
      <c r="D75" s="61"/>
      <c r="E75" s="62"/>
      <c r="F75" s="35"/>
      <c r="H75" s="47"/>
      <c r="I75" s="42"/>
      <c r="J75" s="63"/>
    </row>
    <row r="76" spans="1:10" ht="12.75" customHeight="1">
      <c r="A76" s="24"/>
      <c r="B76" s="44" t="s">
        <v>74</v>
      </c>
      <c r="D76" s="61"/>
      <c r="E76" s="62"/>
      <c r="F76" s="35"/>
      <c r="H76" s="47"/>
      <c r="I76" s="42"/>
      <c r="J76" s="63"/>
    </row>
    <row r="77" spans="1:10" ht="12.75" customHeight="1">
      <c r="A77" s="24"/>
      <c r="B77" s="44"/>
      <c r="D77" s="61"/>
      <c r="E77" s="62"/>
      <c r="F77" s="35"/>
      <c r="H77" s="47"/>
      <c r="I77" s="42"/>
      <c r="J77" s="63"/>
    </row>
    <row r="78" spans="1:10" ht="12.75" customHeight="1">
      <c r="A78" s="24"/>
      <c r="B78" s="44" t="s">
        <v>75</v>
      </c>
      <c r="D78" s="61"/>
      <c r="E78" s="62"/>
      <c r="F78" s="35"/>
      <c r="H78" s="47"/>
      <c r="I78" s="42"/>
      <c r="J78" s="63"/>
    </row>
    <row r="79" spans="1:10" ht="12.75" customHeight="1">
      <c r="A79" s="24"/>
      <c r="B79" s="44" t="s">
        <v>76</v>
      </c>
      <c r="D79" s="61"/>
      <c r="E79" s="62"/>
      <c r="F79" s="35"/>
      <c r="H79" s="47"/>
      <c r="I79" s="42"/>
      <c r="J79" s="63"/>
    </row>
    <row r="80" spans="1:10" ht="12.75" customHeight="1">
      <c r="A80" s="24"/>
      <c r="B80" s="5" t="s">
        <v>77</v>
      </c>
      <c r="D80" s="61"/>
      <c r="E80" s="62"/>
      <c r="F80" s="35"/>
      <c r="H80" s="47"/>
      <c r="I80" s="42"/>
      <c r="J80" s="63"/>
    </row>
    <row r="81" spans="1:10" ht="12.75" customHeight="1">
      <c r="A81" s="24"/>
      <c r="B81" s="5" t="s">
        <v>78</v>
      </c>
      <c r="D81" s="64">
        <f>ROUND($H$73/SUM($H$73:$I$73),3)</f>
        <v>0.918</v>
      </c>
      <c r="E81" s="62" t="s">
        <v>63</v>
      </c>
      <c r="F81" s="43">
        <v>500</v>
      </c>
      <c r="G81" s="5" t="s">
        <v>33</v>
      </c>
      <c r="H81" s="65">
        <f>ROUND($F81*$D81,0)</f>
        <v>459</v>
      </c>
      <c r="I81" s="42"/>
      <c r="J81" s="63"/>
    </row>
    <row r="82" spans="1:10" ht="12.75" customHeight="1">
      <c r="A82" s="24"/>
      <c r="B82" s="5" t="s">
        <v>79</v>
      </c>
      <c r="D82" s="64">
        <f>ROUND($I$73/SUM($H$73:$I$73),3)</f>
        <v>0.082</v>
      </c>
      <c r="E82" s="62" t="s">
        <v>63</v>
      </c>
      <c r="F82" s="43">
        <f>F81</f>
        <v>500</v>
      </c>
      <c r="G82" s="5" t="s">
        <v>33</v>
      </c>
      <c r="H82" s="47"/>
      <c r="I82" s="66">
        <f>ROUND($F82*$D82,0)</f>
        <v>41</v>
      </c>
      <c r="J82" s="63"/>
    </row>
    <row r="83" spans="1:10" ht="12.75">
      <c r="A83" s="24"/>
      <c r="D83" s="61"/>
      <c r="E83" s="62"/>
      <c r="F83" s="35"/>
      <c r="H83" s="65"/>
      <c r="I83" s="66"/>
      <c r="J83" s="63"/>
    </row>
    <row r="84" spans="1:9" ht="19.5" customHeight="1" thickBot="1">
      <c r="A84" s="67" t="s">
        <v>80</v>
      </c>
      <c r="B84" s="68" t="s">
        <v>95</v>
      </c>
      <c r="C84" s="68"/>
      <c r="D84" s="68"/>
      <c r="E84" s="68"/>
      <c r="F84" s="68"/>
      <c r="G84" s="69"/>
      <c r="H84" s="70">
        <f>SUM(H73:H83)</f>
        <v>58314</v>
      </c>
      <c r="I84" s="71">
        <f>SUM(I73:I83)</f>
        <v>5223</v>
      </c>
    </row>
    <row r="85" spans="1:9" ht="13.5" thickTop="1">
      <c r="A85" s="24"/>
      <c r="H85" s="65"/>
      <c r="I85" s="66"/>
    </row>
    <row r="86" spans="1:9" ht="12.75">
      <c r="A86" s="19" t="s">
        <v>81</v>
      </c>
      <c r="B86" s="20" t="s">
        <v>82</v>
      </c>
      <c r="H86" s="65"/>
      <c r="I86" s="66"/>
    </row>
    <row r="87" spans="1:9" ht="12.75">
      <c r="A87" s="24"/>
      <c r="B87" s="5" t="s">
        <v>83</v>
      </c>
      <c r="H87" s="65">
        <f>H84</f>
        <v>58314</v>
      </c>
      <c r="I87" s="66">
        <f>I84</f>
        <v>5223</v>
      </c>
    </row>
    <row r="88" spans="1:9" ht="12.75">
      <c r="A88" s="24"/>
      <c r="B88" s="5" t="s">
        <v>84</v>
      </c>
      <c r="H88" s="72">
        <v>130713</v>
      </c>
      <c r="I88" s="73">
        <v>1592</v>
      </c>
    </row>
    <row r="89" spans="1:9" s="79" customFormat="1" ht="20.25" customHeight="1" thickBot="1">
      <c r="A89" s="74"/>
      <c r="B89" s="75" t="s">
        <v>85</v>
      </c>
      <c r="C89" s="76"/>
      <c r="D89" s="76"/>
      <c r="E89" s="76"/>
      <c r="F89" s="76"/>
      <c r="G89" s="76"/>
      <c r="H89" s="77">
        <f>ROUND(H87/H88,2)</f>
        <v>0.45</v>
      </c>
      <c r="I89" s="78">
        <f>ROUND(I87/I88,2)</f>
        <v>3.28</v>
      </c>
    </row>
    <row r="90" spans="1:9" s="79" customFormat="1" ht="12.75" customHeight="1" thickTop="1">
      <c r="A90" s="80"/>
      <c r="B90" s="81"/>
      <c r="H90" s="82"/>
      <c r="I90" s="82"/>
    </row>
    <row r="91" spans="1:9" s="79" customFormat="1" ht="15.75">
      <c r="A91" s="80"/>
      <c r="B91" s="83" t="s">
        <v>86</v>
      </c>
      <c r="H91" s="82">
        <f>ROUND((H89/3)*12,2)</f>
        <v>1.8</v>
      </c>
      <c r="I91" s="82">
        <f>ROUND((I89/3)*12,2)</f>
        <v>13.12</v>
      </c>
    </row>
    <row r="92" spans="1:9" s="79" customFormat="1" ht="12.75" customHeight="1">
      <c r="A92" s="80"/>
      <c r="B92" s="81"/>
      <c r="H92" s="82"/>
      <c r="I92" s="82"/>
    </row>
    <row r="93" spans="1:9" ht="12.75" customHeight="1">
      <c r="A93" s="84"/>
      <c r="F93" s="85" t="s">
        <v>87</v>
      </c>
      <c r="G93" s="20"/>
      <c r="H93" s="86">
        <f>ROUND((H94/12)*3,2)</f>
        <v>0.45</v>
      </c>
      <c r="I93" s="86">
        <f>ROUND((I94/12)*3,2)</f>
        <v>3.15</v>
      </c>
    </row>
    <row r="94" spans="1:9" s="79" customFormat="1" ht="12.75" customHeight="1">
      <c r="A94" s="80"/>
      <c r="B94" s="87"/>
      <c r="F94" s="80" t="s">
        <v>88</v>
      </c>
      <c r="H94" s="88">
        <v>1.81</v>
      </c>
      <c r="I94" s="88">
        <v>12.58</v>
      </c>
    </row>
    <row r="95" spans="1:2" ht="12.75">
      <c r="A95" s="84"/>
      <c r="B95" s="5" t="s">
        <v>89</v>
      </c>
    </row>
    <row r="96" spans="1:2" ht="12.75">
      <c r="A96" s="84"/>
      <c r="B96" s="28" t="s">
        <v>90</v>
      </c>
    </row>
    <row r="97" spans="1:2" ht="12.75">
      <c r="A97" s="84"/>
      <c r="B97" s="5" t="s">
        <v>91</v>
      </c>
    </row>
    <row r="98" spans="1:2" ht="12.75">
      <c r="A98" s="84"/>
      <c r="B98" s="5" t="s">
        <v>92</v>
      </c>
    </row>
    <row r="99" ht="12.75">
      <c r="B99" s="5" t="s">
        <v>93</v>
      </c>
    </row>
    <row r="101" ht="12.75">
      <c r="B101" s="5" t="s">
        <v>94</v>
      </c>
    </row>
  </sheetData>
  <mergeCells count="2">
    <mergeCell ref="A3:I3"/>
    <mergeCell ref="A4:I4"/>
  </mergeCells>
  <printOptions horizontalCentered="1"/>
  <pageMargins left="0.6692913385826772" right="0.2755905511811024" top="1.1811023622047245" bottom="0.7874015748031497" header="0.5118110236220472" footer="0.31496062992125984"/>
  <pageSetup orientation="portrait" paperSize="9" scale="97" r:id="rId3"/>
  <headerFooter alignWithMargins="0">
    <oddHeader>&amp;L&amp;"Arial,Standard"Stadt Coesfeld
Fachbereich 20 / Finanzen und Controlling&amp;R&amp;"Arial,Fett"&amp;12Anlage B&amp;"Arial,Standard"&amp;10
Seite &amp;P/&amp;N</oddHeader>
    <oddFooter>&amp;R&amp;"Arial,Standard"&amp;8Datei: &amp;F
Register: &amp;A</oddFooter>
  </headerFooter>
  <rowBreaks count="2" manualBreakCount="2">
    <brk id="47" max="9" man="1"/>
    <brk id="84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inhestern</dc:creator>
  <cp:keywords/>
  <dc:description/>
  <cp:lastModifiedBy>inhestern</cp:lastModifiedBy>
  <cp:lastPrinted>2002-04-09T05:39:35Z</cp:lastPrinted>
  <dcterms:created xsi:type="dcterms:W3CDTF">2002-04-09T05:33:29Z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